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60" windowWidth="12120" windowHeight="5700" tabRatio="808" activeTab="0"/>
  </bookViews>
  <sheets>
    <sheet name=" 2015" sheetId="1" r:id="rId1"/>
  </sheets>
  <definedNames>
    <definedName name="_xlnm.Print_Area" localSheetId="0">' 2015'!$A$1:$E$82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<sst xmlns="http://schemas.openxmlformats.org/spreadsheetml/2006/main" count="82" uniqueCount="82">
  <si>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 В учреждениях ГУИНа</t>
  </si>
  <si>
    <t xml:space="preserve">   Уфа (всего) </t>
  </si>
  <si>
    <t xml:space="preserve"> - Октябрьский р-н</t>
  </si>
  <si>
    <t xml:space="preserve"> - Демский р-н</t>
  </si>
  <si>
    <t xml:space="preserve"> - Кировский р-н</t>
  </si>
  <si>
    <t xml:space="preserve"> - Орджоник. р-н</t>
  </si>
  <si>
    <t xml:space="preserve"> - Советский р-н</t>
  </si>
  <si>
    <t xml:space="preserve"> - Калининский р-н</t>
  </si>
  <si>
    <t xml:space="preserve"> - Ленинский р-н</t>
  </si>
  <si>
    <t xml:space="preserve">   АГИДЕЛЬ</t>
  </si>
  <si>
    <t xml:space="preserve">   КУМЕРТАУ</t>
  </si>
  <si>
    <t xml:space="preserve">   НЕФТЕКАМСК</t>
  </si>
  <si>
    <t xml:space="preserve">   ОКТЯБРЬСКИЙ</t>
  </si>
  <si>
    <t xml:space="preserve">   САЛАВАТ</t>
  </si>
  <si>
    <t xml:space="preserve">   СИБАЙ</t>
  </si>
  <si>
    <t xml:space="preserve">   СТЕРЛИТАМАК</t>
  </si>
  <si>
    <t xml:space="preserve">   ГОРОДА (всего)</t>
  </si>
  <si>
    <t xml:space="preserve"> Абзелиловский р-н</t>
  </si>
  <si>
    <t xml:space="preserve"> Альшеевский р-н</t>
  </si>
  <si>
    <t xml:space="preserve"> Архангельский р-н</t>
  </si>
  <si>
    <t xml:space="preserve"> Аургазинский р-н</t>
  </si>
  <si>
    <t xml:space="preserve"> Бакалинский р-н</t>
  </si>
  <si>
    <t xml:space="preserve"> Балтачевский р-н</t>
  </si>
  <si>
    <t xml:space="preserve"> Белокатайский р-н</t>
  </si>
  <si>
    <t xml:space="preserve"> Бижбулякский р-н</t>
  </si>
  <si>
    <t xml:space="preserve"> Благоварский р-н</t>
  </si>
  <si>
    <t xml:space="preserve"> Буздякский р-н</t>
  </si>
  <si>
    <t xml:space="preserve"> Бураевский р-н</t>
  </si>
  <si>
    <t xml:space="preserve"> Бурзянский р-н</t>
  </si>
  <si>
    <t xml:space="preserve"> Гафурийский р-н</t>
  </si>
  <si>
    <t xml:space="preserve"> Дуванский р-н</t>
  </si>
  <si>
    <t xml:space="preserve"> Ермекеевский р-н</t>
  </si>
  <si>
    <t xml:space="preserve"> Зианчуринский р-н</t>
  </si>
  <si>
    <t xml:space="preserve"> Зилаирский р-н</t>
  </si>
  <si>
    <t xml:space="preserve"> Иглинский р-н</t>
  </si>
  <si>
    <t xml:space="preserve"> Илишевский р-н</t>
  </si>
  <si>
    <t xml:space="preserve"> Калтасинский р-н</t>
  </si>
  <si>
    <t xml:space="preserve"> Караидельский р-н</t>
  </si>
  <si>
    <t xml:space="preserve"> Кармаскалинский р-н</t>
  </si>
  <si>
    <t xml:space="preserve"> Кигинский р-н</t>
  </si>
  <si>
    <t xml:space="preserve"> Краснокамский р-н</t>
  </si>
  <si>
    <t xml:space="preserve"> Кугарчинский р-н</t>
  </si>
  <si>
    <t xml:space="preserve"> Кушнаренковский р-н</t>
  </si>
  <si>
    <t xml:space="preserve"> Куюргазинский р-н</t>
  </si>
  <si>
    <t xml:space="preserve"> Мечетлинский р-н</t>
  </si>
  <si>
    <t xml:space="preserve"> Мишкинский р-н</t>
  </si>
  <si>
    <t xml:space="preserve"> Миякинский р-н</t>
  </si>
  <si>
    <t xml:space="preserve"> Нуримановский р-н</t>
  </si>
  <si>
    <t xml:space="preserve"> Салаватский р-н</t>
  </si>
  <si>
    <t xml:space="preserve"> Стерлибашевский р-н</t>
  </si>
  <si>
    <t xml:space="preserve"> Стерлитамакский р-н</t>
  </si>
  <si>
    <t xml:space="preserve"> Татышлинский р-н</t>
  </si>
  <si>
    <t xml:space="preserve"> Уфимский р-н</t>
  </si>
  <si>
    <t xml:space="preserve"> Федоровский р-н</t>
  </si>
  <si>
    <t xml:space="preserve"> Хайбуллинский р-н</t>
  </si>
  <si>
    <t xml:space="preserve"> Чекмагушевский р-н</t>
  </si>
  <si>
    <t xml:space="preserve"> Чишминский р-н</t>
  </si>
  <si>
    <t xml:space="preserve"> Шаранский р-н</t>
  </si>
  <si>
    <t xml:space="preserve"> РАЙОНЫ (всего)</t>
  </si>
  <si>
    <t xml:space="preserve"> Аскинский р-н</t>
  </si>
  <si>
    <t xml:space="preserve"> БОМЖ</t>
  </si>
  <si>
    <t xml:space="preserve"> Баймак+ р-н</t>
  </si>
  <si>
    <t xml:space="preserve"> Белебеей+ р-н</t>
  </si>
  <si>
    <t xml:space="preserve"> Белорецк+ р-н</t>
  </si>
  <si>
    <t xml:space="preserve"> Бирск+ р-н</t>
  </si>
  <si>
    <t xml:space="preserve"> Благовещенск+ р-н</t>
  </si>
  <si>
    <t xml:space="preserve"> Давлеканово+ р-н</t>
  </si>
  <si>
    <t xml:space="preserve"> Дюртюли+ р-н</t>
  </si>
  <si>
    <t xml:space="preserve"> Ишимбай+ р-н</t>
  </si>
  <si>
    <t xml:space="preserve"> Мелеуз+ р-н</t>
  </si>
  <si>
    <t xml:space="preserve"> Туймазы+ р-н</t>
  </si>
  <si>
    <t xml:space="preserve"> Учалы+ р-н</t>
  </si>
  <si>
    <t xml:space="preserve"> Янаул+ р-н</t>
  </si>
  <si>
    <t>МЕЖГОРЬЕ</t>
  </si>
  <si>
    <t>Территория</t>
  </si>
  <si>
    <t>муж</t>
  </si>
  <si>
    <t>жен</t>
  </si>
  <si>
    <t>Всего учет</t>
  </si>
  <si>
    <t xml:space="preserve">    Распределение ВИЧ-инфицированных, подлежащих учету</t>
  </si>
  <si>
    <t>РЕСПУБЛИКА (всего)</t>
  </si>
  <si>
    <t>П-ль                              п-ти</t>
  </si>
  <si>
    <t>по территориям республики на 31 декабря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</si>
</sst>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_-* #,##0.0&quot;р.&quot;_-;\-* #,##0.0&quot;р.&quot;_-;_-* &quot;-&quot;?&quot;р.&quot;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65" fontId="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65" fontId="3" fillId="33" borderId="13" xfId="0" applyNumberFormat="1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4" fontId="3" fillId="33" borderId="14" xfId="43" applyFont="1" applyFill="1" applyBorder="1" applyAlignment="1">
      <alignment horizontal="center" vertical="center"/>
    </xf>
    <xf numFmtId="44" fontId="3" fillId="33" borderId="12" xfId="43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5" fontId="4" fillId="33" borderId="14" xfId="0" applyNumberFormat="1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10" fontId="4" fillId="3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" sqref="D1"/>
    </sheetView>
  </sheetViews>
  <sheetFormatPr defaultColWidth="9.00390625" defaultRowHeight="12.75"/>
  <cols>
    <col min="1" max="1" width="24.25390625" style="15" customWidth="1"/>
    <col min="2" max="2" width="12.875" style="15" customWidth="1"/>
    <col min="3" max="3" width="12.25390625" style="15" customWidth="1"/>
    <col min="4" max="4" width="11.75390625" style="15" customWidth="1"/>
    <col min="5" max="5" width="12.375" style="15" customWidth="1"/>
    <col min="6" max="16384" width="9.125" style="15" customWidth="1"/>
  </cols>
  <sheetData>
    <row r="1" spans="1:5" ht="15.75">
      <c r="A1" s="1"/>
      <c r="B1" s="1"/>
      <c r="C1" s="1"/>
      <c r="D1" s="1"/>
      <c r="E1" s="14"/>
    </row>
    <row r="2" spans="1:5" ht="15.75">
      <c r="A2" s="26" t="s">
        <v>78</v>
      </c>
      <c r="B2" s="26"/>
      <c r="C2" s="26"/>
      <c r="D2" s="26"/>
      <c r="E2" s="26"/>
    </row>
    <row r="3" spans="1:5" ht="15.75">
      <c r="A3" s="26" t="s">
        <v>81</v>
      </c>
      <c r="B3" s="26"/>
      <c r="C3" s="26"/>
      <c r="D3" s="26"/>
      <c r="E3" s="26"/>
    </row>
    <row r="4" spans="1:5" ht="15.75">
      <c r="A4" s="16"/>
      <c r="B4" s="1"/>
      <c r="C4" s="1"/>
      <c r="D4" s="1"/>
      <c r="E4" s="14"/>
    </row>
    <row r="5" spans="1:5" ht="12.75">
      <c r="A5" s="27" t="s">
        <v>74</v>
      </c>
      <c r="B5" s="27" t="s">
        <v>75</v>
      </c>
      <c r="C5" s="29" t="s">
        <v>76</v>
      </c>
      <c r="D5" s="31" t="s">
        <v>77</v>
      </c>
      <c r="E5" s="33" t="s">
        <v>80</v>
      </c>
    </row>
    <row r="6" spans="1:5" ht="18.75" customHeight="1">
      <c r="A6" s="28"/>
      <c r="B6" s="28"/>
      <c r="C6" s="30"/>
      <c r="D6" s="32"/>
      <c r="E6" s="34"/>
    </row>
    <row r="7" spans="1:5" ht="15.75">
      <c r="A7" s="2" t="s">
        <v>0</v>
      </c>
      <c r="B7" s="3">
        <v>1530</v>
      </c>
      <c r="C7" s="3">
        <v>85</v>
      </c>
      <c r="D7" s="3">
        <f aca="true" t="shared" si="0" ref="D7:D22">B7+C7</f>
        <v>1615</v>
      </c>
      <c r="E7" s="35"/>
    </row>
    <row r="8" spans="1:5" ht="15.75">
      <c r="A8" s="17" t="s">
        <v>1</v>
      </c>
      <c r="B8" s="18">
        <f>B9+B10+B11+B12+B13+B14+B15</f>
        <v>3455</v>
      </c>
      <c r="C8" s="18">
        <f>C9+C10+C11+C12+C13+C14+C15</f>
        <v>2196</v>
      </c>
      <c r="D8" s="19">
        <f t="shared" si="0"/>
        <v>5651</v>
      </c>
      <c r="E8" s="20">
        <f>(D8*100000)/1106635</f>
        <v>510.6471420115937</v>
      </c>
    </row>
    <row r="9" spans="1:5" ht="15.75">
      <c r="A9" s="4" t="s">
        <v>2</v>
      </c>
      <c r="B9" s="5">
        <v>624</v>
      </c>
      <c r="C9" s="5">
        <v>403</v>
      </c>
      <c r="D9" s="3">
        <f t="shared" si="0"/>
        <v>1027</v>
      </c>
      <c r="E9" s="21">
        <f>(D9*100000)/238248</f>
        <v>431.0634297035022</v>
      </c>
    </row>
    <row r="10" spans="1:5" ht="15.75">
      <c r="A10" s="4" t="s">
        <v>3</v>
      </c>
      <c r="B10" s="6">
        <v>212</v>
      </c>
      <c r="C10" s="6">
        <v>121</v>
      </c>
      <c r="D10" s="3">
        <f t="shared" si="0"/>
        <v>333</v>
      </c>
      <c r="E10" s="21">
        <f>(D10*100000)/68086</f>
        <v>489.0873307287842</v>
      </c>
    </row>
    <row r="11" spans="1:5" ht="15.75">
      <c r="A11" s="4" t="s">
        <v>4</v>
      </c>
      <c r="B11" s="6">
        <v>416</v>
      </c>
      <c r="C11" s="6">
        <v>288</v>
      </c>
      <c r="D11" s="3">
        <f t="shared" si="0"/>
        <v>704</v>
      </c>
      <c r="E11" s="21">
        <f>(D11*100000)/150191</f>
        <v>468.73647555446064</v>
      </c>
    </row>
    <row r="12" spans="1:5" ht="15.75">
      <c r="A12" s="4" t="s">
        <v>5</v>
      </c>
      <c r="B12" s="6">
        <v>641</v>
      </c>
      <c r="C12" s="6">
        <v>414</v>
      </c>
      <c r="D12" s="3">
        <f t="shared" si="0"/>
        <v>1055</v>
      </c>
      <c r="E12" s="21">
        <f>(D12*100000)/173727</f>
        <v>607.2746320376223</v>
      </c>
    </row>
    <row r="13" spans="1:5" ht="15.75">
      <c r="A13" s="4" t="s">
        <v>6</v>
      </c>
      <c r="B13" s="6">
        <v>397</v>
      </c>
      <c r="C13" s="6">
        <v>236</v>
      </c>
      <c r="D13" s="3">
        <f t="shared" si="0"/>
        <v>633</v>
      </c>
      <c r="E13" s="21">
        <f>(D13*100000)/175530</f>
        <v>360.6221158776278</v>
      </c>
    </row>
    <row r="14" spans="1:5" ht="15.75">
      <c r="A14" s="4" t="s">
        <v>7</v>
      </c>
      <c r="B14" s="6">
        <v>858</v>
      </c>
      <c r="C14" s="6">
        <v>543</v>
      </c>
      <c r="D14" s="3">
        <f t="shared" si="0"/>
        <v>1401</v>
      </c>
      <c r="E14" s="21">
        <f>(D14*100000)/200404</f>
        <v>699.0878425580328</v>
      </c>
    </row>
    <row r="15" spans="1:5" ht="15.75">
      <c r="A15" s="4" t="s">
        <v>8</v>
      </c>
      <c r="B15" s="6">
        <v>307</v>
      </c>
      <c r="C15" s="6">
        <v>191</v>
      </c>
      <c r="D15" s="3">
        <f t="shared" si="0"/>
        <v>498</v>
      </c>
      <c r="E15" s="21">
        <f>(D15*100000)/78433</f>
        <v>634.93682506088</v>
      </c>
    </row>
    <row r="16" spans="1:5" ht="15.75">
      <c r="A16" s="4" t="s">
        <v>9</v>
      </c>
      <c r="B16" s="6">
        <v>25</v>
      </c>
      <c r="C16" s="6">
        <v>11</v>
      </c>
      <c r="D16" s="3">
        <f t="shared" si="0"/>
        <v>36</v>
      </c>
      <c r="E16" s="21">
        <f>(D16*100000)/15865</f>
        <v>226.91459186889378</v>
      </c>
    </row>
    <row r="17" spans="1:5" ht="15.75">
      <c r="A17" s="4" t="s">
        <v>10</v>
      </c>
      <c r="B17" s="6">
        <v>326</v>
      </c>
      <c r="C17" s="6">
        <v>223</v>
      </c>
      <c r="D17" s="3">
        <f t="shared" si="0"/>
        <v>549</v>
      </c>
      <c r="E17" s="21">
        <f>(D17*100000)/66159</f>
        <v>829.81907223507</v>
      </c>
    </row>
    <row r="18" spans="1:5" ht="16.5" customHeight="1">
      <c r="A18" s="7" t="s">
        <v>11</v>
      </c>
      <c r="B18" s="6">
        <v>355</v>
      </c>
      <c r="C18" s="6">
        <v>198</v>
      </c>
      <c r="D18" s="3">
        <f t="shared" si="0"/>
        <v>553</v>
      </c>
      <c r="E18" s="21">
        <f>(D18*100000)/135885</f>
        <v>406.9617691430254</v>
      </c>
    </row>
    <row r="19" spans="1:5" ht="15.75">
      <c r="A19" s="4" t="s">
        <v>12</v>
      </c>
      <c r="B19" s="6">
        <v>133</v>
      </c>
      <c r="C19" s="6">
        <v>81</v>
      </c>
      <c r="D19" s="3">
        <f t="shared" si="0"/>
        <v>214</v>
      </c>
      <c r="E19" s="21">
        <f>(D19*100000)/112249</f>
        <v>190.6475781521439</v>
      </c>
    </row>
    <row r="20" spans="1:5" ht="15.75">
      <c r="A20" s="4" t="s">
        <v>13</v>
      </c>
      <c r="B20" s="6">
        <v>559</v>
      </c>
      <c r="C20" s="6">
        <v>397</v>
      </c>
      <c r="D20" s="3">
        <f t="shared" si="0"/>
        <v>956</v>
      </c>
      <c r="E20" s="21">
        <f>(D20*100000)/154593</f>
        <v>618.3979869722432</v>
      </c>
    </row>
    <row r="21" spans="1:5" ht="15.75">
      <c r="A21" s="4" t="s">
        <v>14</v>
      </c>
      <c r="B21" s="6">
        <v>98</v>
      </c>
      <c r="C21" s="6">
        <v>77</v>
      </c>
      <c r="D21" s="3">
        <f t="shared" si="0"/>
        <v>175</v>
      </c>
      <c r="E21" s="21">
        <f>(D21*100000)/63603</f>
        <v>275.1442542018458</v>
      </c>
    </row>
    <row r="22" spans="1:5" ht="15.75">
      <c r="A22" s="4" t="s">
        <v>15</v>
      </c>
      <c r="B22" s="6">
        <v>834</v>
      </c>
      <c r="C22" s="6">
        <v>575</v>
      </c>
      <c r="D22" s="3">
        <f t="shared" si="0"/>
        <v>1409</v>
      </c>
      <c r="E22" s="21">
        <f>(D22*100000)/277048</f>
        <v>508.57613121191997</v>
      </c>
    </row>
    <row r="23" spans="1:5" ht="15.75">
      <c r="A23" s="22" t="s">
        <v>16</v>
      </c>
      <c r="B23" s="19">
        <f>B8+B16+B17+B18+B19+B20+B21+B22</f>
        <v>5785</v>
      </c>
      <c r="C23" s="19">
        <f>C8+C16+C17+C18+C19+C20+C21+C22</f>
        <v>3758</v>
      </c>
      <c r="D23" s="19">
        <f>B23+C23+D79</f>
        <v>9597</v>
      </c>
      <c r="E23" s="35"/>
    </row>
    <row r="24" spans="1:5" ht="15.75">
      <c r="A24" s="4" t="s">
        <v>17</v>
      </c>
      <c r="B24" s="5">
        <v>39</v>
      </c>
      <c r="C24" s="5">
        <v>41</v>
      </c>
      <c r="D24" s="3">
        <f aca="true" t="shared" si="1" ref="D24:D80">B24+C24</f>
        <v>80</v>
      </c>
      <c r="E24" s="21">
        <f>(D24*100000)/45042</f>
        <v>177.61200657164423</v>
      </c>
    </row>
    <row r="25" spans="1:5" ht="15.75">
      <c r="A25" s="4" t="s">
        <v>18</v>
      </c>
      <c r="B25" s="6">
        <v>91</v>
      </c>
      <c r="C25" s="6">
        <v>83</v>
      </c>
      <c r="D25" s="3">
        <f t="shared" si="1"/>
        <v>174</v>
      </c>
      <c r="E25" s="21">
        <f>(D25*100000)/40747</f>
        <v>427.02530247625594</v>
      </c>
    </row>
    <row r="26" spans="1:5" ht="15.75">
      <c r="A26" s="4" t="s">
        <v>19</v>
      </c>
      <c r="B26" s="6">
        <v>16</v>
      </c>
      <c r="C26" s="6">
        <v>12</v>
      </c>
      <c r="D26" s="3">
        <f t="shared" si="1"/>
        <v>28</v>
      </c>
      <c r="E26" s="21">
        <f>(D26*100000)/18019</f>
        <v>155.39153116155168</v>
      </c>
    </row>
    <row r="27" spans="1:5" ht="15.75">
      <c r="A27" s="8" t="s">
        <v>59</v>
      </c>
      <c r="B27" s="9">
        <v>13</v>
      </c>
      <c r="C27" s="9">
        <v>12</v>
      </c>
      <c r="D27" s="3">
        <f t="shared" si="1"/>
        <v>25</v>
      </c>
      <c r="E27" s="21">
        <f>(D27*100000)/19581</f>
        <v>127.67478678310607</v>
      </c>
    </row>
    <row r="28" spans="1:5" ht="15.75">
      <c r="A28" s="4" t="s">
        <v>20</v>
      </c>
      <c r="B28" s="6">
        <v>21</v>
      </c>
      <c r="C28" s="6">
        <v>13</v>
      </c>
      <c r="D28" s="3">
        <f t="shared" si="1"/>
        <v>34</v>
      </c>
      <c r="E28" s="21">
        <f>(D28*100000)/35035</f>
        <v>97.04581133152561</v>
      </c>
    </row>
    <row r="29" spans="1:5" ht="15.75">
      <c r="A29" s="4" t="s">
        <v>61</v>
      </c>
      <c r="B29" s="6">
        <v>56</v>
      </c>
      <c r="C29" s="6">
        <v>51</v>
      </c>
      <c r="D29" s="3">
        <f t="shared" si="1"/>
        <v>107</v>
      </c>
      <c r="E29" s="21">
        <f>(D29*100000)/57283</f>
        <v>186.79189288270516</v>
      </c>
    </row>
    <row r="30" spans="1:5" ht="15.75">
      <c r="A30" s="4" t="s">
        <v>21</v>
      </c>
      <c r="B30" s="6">
        <v>8</v>
      </c>
      <c r="C30" s="6">
        <v>3</v>
      </c>
      <c r="D30" s="3">
        <f t="shared" si="1"/>
        <v>11</v>
      </c>
      <c r="E30" s="21">
        <f>(D30*100000)/27609</f>
        <v>39.84208048100257</v>
      </c>
    </row>
    <row r="31" spans="1:5" ht="15.75">
      <c r="A31" s="4" t="s">
        <v>22</v>
      </c>
      <c r="B31" s="6">
        <v>11</v>
      </c>
      <c r="C31" s="6">
        <v>12</v>
      </c>
      <c r="D31" s="3">
        <f t="shared" si="1"/>
        <v>23</v>
      </c>
      <c r="E31" s="21">
        <f>(D31*100000)/19791</f>
        <v>116.2144409074832</v>
      </c>
    </row>
    <row r="32" spans="1:5" ht="15.75">
      <c r="A32" s="4" t="s">
        <v>62</v>
      </c>
      <c r="B32" s="6">
        <v>191</v>
      </c>
      <c r="C32" s="6">
        <v>169</v>
      </c>
      <c r="D32" s="3">
        <f t="shared" si="1"/>
        <v>360</v>
      </c>
      <c r="E32" s="21">
        <f>(D32*100000)/99320</f>
        <v>362.4647603705195</v>
      </c>
    </row>
    <row r="33" spans="1:5" ht="15.75">
      <c r="A33" s="4" t="s">
        <v>63</v>
      </c>
      <c r="B33" s="6">
        <v>179</v>
      </c>
      <c r="C33" s="6">
        <v>164</v>
      </c>
      <c r="D33" s="3">
        <f t="shared" si="1"/>
        <v>343</v>
      </c>
      <c r="E33" s="21">
        <f>(D33*100000)/104401</f>
        <v>328.54091435905787</v>
      </c>
    </row>
    <row r="34" spans="1:5" ht="15.75">
      <c r="A34" s="4" t="s">
        <v>23</v>
      </c>
      <c r="B34" s="6">
        <v>15</v>
      </c>
      <c r="C34" s="6">
        <v>16</v>
      </c>
      <c r="D34" s="3">
        <f t="shared" si="1"/>
        <v>31</v>
      </c>
      <c r="E34" s="21">
        <f>(D34*100000)/19079</f>
        <v>162.4823103936265</v>
      </c>
    </row>
    <row r="35" spans="1:5" ht="15.75">
      <c r="A35" s="4" t="s">
        <v>24</v>
      </c>
      <c r="B35" s="6">
        <v>26</v>
      </c>
      <c r="C35" s="6">
        <v>18</v>
      </c>
      <c r="D35" s="3">
        <f t="shared" si="1"/>
        <v>44</v>
      </c>
      <c r="E35" s="21">
        <f>(D35*100000)/24124</f>
        <v>182.3909799369922</v>
      </c>
    </row>
    <row r="36" spans="1:5" ht="15.75">
      <c r="A36" s="4" t="s">
        <v>64</v>
      </c>
      <c r="B36" s="6">
        <v>157</v>
      </c>
      <c r="C36" s="6">
        <v>129</v>
      </c>
      <c r="D36" s="3">
        <f t="shared" si="1"/>
        <v>286</v>
      </c>
      <c r="E36" s="21">
        <f>(D36*100000)/63699</f>
        <v>448.98664029262625</v>
      </c>
    </row>
    <row r="37" spans="1:5" ht="15.75">
      <c r="A37" s="4" t="s">
        <v>25</v>
      </c>
      <c r="B37" s="6">
        <v>20</v>
      </c>
      <c r="C37" s="6">
        <v>16</v>
      </c>
      <c r="D37" s="3">
        <f t="shared" si="1"/>
        <v>36</v>
      </c>
      <c r="E37" s="21">
        <f>(D37*100000)/25683</f>
        <v>140.17054082467</v>
      </c>
    </row>
    <row r="38" spans="1:5" ht="15.75">
      <c r="A38" s="4" t="s">
        <v>65</v>
      </c>
      <c r="B38" s="6">
        <v>122</v>
      </c>
      <c r="C38" s="6">
        <v>108</v>
      </c>
      <c r="D38" s="3">
        <f t="shared" si="1"/>
        <v>230</v>
      </c>
      <c r="E38" s="21">
        <f>(D38*100000)/49890</f>
        <v>461.0142313088795</v>
      </c>
    </row>
    <row r="39" spans="1:5" ht="15.75">
      <c r="A39" s="4" t="s">
        <v>26</v>
      </c>
      <c r="B39" s="6">
        <v>18</v>
      </c>
      <c r="C39" s="6">
        <v>11</v>
      </c>
      <c r="D39" s="3">
        <f t="shared" si="1"/>
        <v>29</v>
      </c>
      <c r="E39" s="21">
        <f>(D39*100000)/28817</f>
        <v>100.63504181559496</v>
      </c>
    </row>
    <row r="40" spans="1:5" ht="15.75">
      <c r="A40" s="4" t="s">
        <v>27</v>
      </c>
      <c r="B40" s="6">
        <v>15</v>
      </c>
      <c r="C40" s="6">
        <v>10</v>
      </c>
      <c r="D40" s="3">
        <f t="shared" si="1"/>
        <v>25</v>
      </c>
      <c r="E40" s="21">
        <f>(D40*100000)/23437</f>
        <v>106.66894227076844</v>
      </c>
    </row>
    <row r="41" spans="1:5" ht="15.75">
      <c r="A41" s="4" t="s">
        <v>28</v>
      </c>
      <c r="B41" s="6">
        <v>3</v>
      </c>
      <c r="C41" s="6">
        <v>3</v>
      </c>
      <c r="D41" s="3">
        <f t="shared" si="1"/>
        <v>6</v>
      </c>
      <c r="E41" s="21">
        <f>(D41*100000)/16536</f>
        <v>36.2844702467344</v>
      </c>
    </row>
    <row r="42" spans="1:5" ht="15.75">
      <c r="A42" s="4" t="s">
        <v>29</v>
      </c>
      <c r="B42" s="6">
        <v>44</v>
      </c>
      <c r="C42" s="6">
        <v>35</v>
      </c>
      <c r="D42" s="3">
        <f t="shared" si="1"/>
        <v>79</v>
      </c>
      <c r="E42" s="21">
        <f>(D42*100000)/32544</f>
        <v>242.74827925270404</v>
      </c>
    </row>
    <row r="43" spans="1:5" ht="15.75">
      <c r="A43" s="4" t="s">
        <v>66</v>
      </c>
      <c r="B43" s="6">
        <v>68</v>
      </c>
      <c r="C43" s="6">
        <v>50</v>
      </c>
      <c r="D43" s="3">
        <f t="shared" si="1"/>
        <v>118</v>
      </c>
      <c r="E43" s="21">
        <f>(D43*100000)/41238</f>
        <v>286.14384790727</v>
      </c>
    </row>
    <row r="44" spans="1:5" ht="15.75">
      <c r="A44" s="4" t="s">
        <v>30</v>
      </c>
      <c r="B44" s="6">
        <v>13</v>
      </c>
      <c r="C44" s="6">
        <v>12</v>
      </c>
      <c r="D44" s="3">
        <f t="shared" si="1"/>
        <v>25</v>
      </c>
      <c r="E44" s="21">
        <f>(D44*100000)/30900</f>
        <v>80.90614886731392</v>
      </c>
    </row>
    <row r="45" spans="1:5" ht="15.75">
      <c r="A45" s="4" t="s">
        <v>67</v>
      </c>
      <c r="B45" s="6">
        <v>53</v>
      </c>
      <c r="C45" s="6">
        <v>33</v>
      </c>
      <c r="D45" s="3">
        <f t="shared" si="1"/>
        <v>86</v>
      </c>
      <c r="E45" s="21">
        <f>(D45*100000)/63253</f>
        <v>135.96193065941537</v>
      </c>
    </row>
    <row r="46" spans="1:5" ht="15.75">
      <c r="A46" s="4" t="s">
        <v>31</v>
      </c>
      <c r="B46" s="6">
        <v>9</v>
      </c>
      <c r="C46" s="6">
        <v>9</v>
      </c>
      <c r="D46" s="3">
        <f t="shared" si="1"/>
        <v>18</v>
      </c>
      <c r="E46" s="21">
        <f>(D46*100000)/16193</f>
        <v>111.15914283949854</v>
      </c>
    </row>
    <row r="47" spans="1:5" ht="15.75">
      <c r="A47" s="4" t="s">
        <v>32</v>
      </c>
      <c r="B47" s="6">
        <v>34</v>
      </c>
      <c r="C47" s="6">
        <v>32</v>
      </c>
      <c r="D47" s="3">
        <f t="shared" si="1"/>
        <v>66</v>
      </c>
      <c r="E47" s="21">
        <f>(D47*100000)/26472</f>
        <v>249.32003626473255</v>
      </c>
    </row>
    <row r="48" spans="1:5" ht="15.75">
      <c r="A48" s="4" t="s">
        <v>33</v>
      </c>
      <c r="B48" s="6">
        <v>13</v>
      </c>
      <c r="C48" s="6">
        <v>17</v>
      </c>
      <c r="D48" s="3">
        <f t="shared" si="1"/>
        <v>30</v>
      </c>
      <c r="E48" s="21">
        <f>(D48*100000)/15478</f>
        <v>193.82349140715854</v>
      </c>
    </row>
    <row r="49" spans="1:5" ht="15.75">
      <c r="A49" s="4" t="s">
        <v>34</v>
      </c>
      <c r="B49" s="6">
        <v>115</v>
      </c>
      <c r="C49" s="6">
        <v>78</v>
      </c>
      <c r="D49" s="3">
        <f t="shared" si="1"/>
        <v>193</v>
      </c>
      <c r="E49" s="21">
        <f>(D49*100000)/53414</f>
        <v>361.32849065787997</v>
      </c>
    </row>
    <row r="50" spans="1:5" ht="15.75">
      <c r="A50" s="4" t="s">
        <v>35</v>
      </c>
      <c r="B50" s="6">
        <v>15</v>
      </c>
      <c r="C50" s="6">
        <v>12</v>
      </c>
      <c r="D50" s="3">
        <f t="shared" si="1"/>
        <v>27</v>
      </c>
      <c r="E50" s="21">
        <f>(D50*100000)/33160</f>
        <v>81.42340168878167</v>
      </c>
    </row>
    <row r="51" spans="1:5" ht="15.75">
      <c r="A51" s="4" t="s">
        <v>68</v>
      </c>
      <c r="B51" s="6">
        <v>237</v>
      </c>
      <c r="C51" s="6">
        <v>146</v>
      </c>
      <c r="D51" s="3">
        <f t="shared" si="1"/>
        <v>383</v>
      </c>
      <c r="E51" s="21">
        <f>(D51*100000)/90184</f>
        <v>424.6873059522753</v>
      </c>
    </row>
    <row r="52" spans="1:5" ht="15.75">
      <c r="A52" s="4" t="s">
        <v>36</v>
      </c>
      <c r="B52" s="6">
        <v>34</v>
      </c>
      <c r="C52" s="6">
        <v>25</v>
      </c>
      <c r="D52" s="3">
        <f t="shared" si="1"/>
        <v>59</v>
      </c>
      <c r="E52" s="21">
        <f>(D52*100000)/24725</f>
        <v>238.62487360970678</v>
      </c>
    </row>
    <row r="53" spans="1:5" ht="15.75">
      <c r="A53" s="4" t="s">
        <v>37</v>
      </c>
      <c r="B53" s="6">
        <v>15</v>
      </c>
      <c r="C53" s="6">
        <v>12</v>
      </c>
      <c r="D53" s="3">
        <f t="shared" si="1"/>
        <v>27</v>
      </c>
      <c r="E53" s="21">
        <f>(D53*100000)/26437</f>
        <v>102.12959110337785</v>
      </c>
    </row>
    <row r="54" spans="1:5" ht="15.75">
      <c r="A54" s="4" t="s">
        <v>38</v>
      </c>
      <c r="B54" s="6">
        <v>46</v>
      </c>
      <c r="C54" s="6">
        <v>34</v>
      </c>
      <c r="D54" s="3">
        <f t="shared" si="1"/>
        <v>80</v>
      </c>
      <c r="E54" s="21">
        <f>(D54*100000)/50176</f>
        <v>159.4387755102041</v>
      </c>
    </row>
    <row r="55" spans="1:5" ht="15.75">
      <c r="A55" s="4" t="s">
        <v>39</v>
      </c>
      <c r="B55" s="6">
        <v>18</v>
      </c>
      <c r="C55" s="6">
        <v>19</v>
      </c>
      <c r="D55" s="3">
        <f t="shared" si="1"/>
        <v>37</v>
      </c>
      <c r="E55" s="21">
        <f>(D55*100000)/18286</f>
        <v>202.3405884283058</v>
      </c>
    </row>
    <row r="56" spans="1:5" ht="15.75">
      <c r="A56" s="4" t="s">
        <v>40</v>
      </c>
      <c r="B56" s="6">
        <v>39</v>
      </c>
      <c r="C56" s="6">
        <v>29</v>
      </c>
      <c r="D56" s="3">
        <f t="shared" si="1"/>
        <v>68</v>
      </c>
      <c r="E56" s="21">
        <f>(D56*100000)/27743</f>
        <v>245.10687380600513</v>
      </c>
    </row>
    <row r="57" spans="1:5" ht="15.75">
      <c r="A57" s="4" t="s">
        <v>41</v>
      </c>
      <c r="B57" s="6">
        <v>54</v>
      </c>
      <c r="C57" s="6">
        <v>43</v>
      </c>
      <c r="D57" s="3">
        <f t="shared" si="1"/>
        <v>97</v>
      </c>
      <c r="E57" s="21">
        <f>(D57*100000)/29792</f>
        <v>325.59076262083784</v>
      </c>
    </row>
    <row r="58" spans="1:5" ht="15.75">
      <c r="A58" s="4" t="s">
        <v>42</v>
      </c>
      <c r="B58" s="6">
        <v>30</v>
      </c>
      <c r="C58" s="6">
        <v>28</v>
      </c>
      <c r="D58" s="3">
        <f t="shared" si="1"/>
        <v>58</v>
      </c>
      <c r="E58" s="21">
        <f>(D58*100000)/27018</f>
        <v>214.67170034791621</v>
      </c>
    </row>
    <row r="59" spans="1:5" ht="15.75">
      <c r="A59" s="4" t="s">
        <v>43</v>
      </c>
      <c r="B59" s="6">
        <v>47</v>
      </c>
      <c r="C59" s="6">
        <v>32</v>
      </c>
      <c r="D59" s="3">
        <f t="shared" si="1"/>
        <v>79</v>
      </c>
      <c r="E59" s="21">
        <f>(D59*100000)/24186</f>
        <v>326.6352435293145</v>
      </c>
    </row>
    <row r="60" spans="1:5" ht="15.75">
      <c r="A60" s="4" t="s">
        <v>69</v>
      </c>
      <c r="B60" s="6">
        <v>257</v>
      </c>
      <c r="C60" s="6">
        <v>189</v>
      </c>
      <c r="D60" s="3">
        <f t="shared" si="1"/>
        <v>446</v>
      </c>
      <c r="E60" s="21">
        <f>(D60*100000)/85714</f>
        <v>520.3350677835592</v>
      </c>
    </row>
    <row r="61" spans="1:5" ht="15.75">
      <c r="A61" s="4" t="s">
        <v>44</v>
      </c>
      <c r="B61" s="6">
        <v>24</v>
      </c>
      <c r="C61" s="6">
        <v>27</v>
      </c>
      <c r="D61" s="3">
        <f t="shared" si="1"/>
        <v>51</v>
      </c>
      <c r="E61" s="21">
        <f>(D61*100000)/24160</f>
        <v>211.09271523178808</v>
      </c>
    </row>
    <row r="62" spans="1:5" ht="15.75">
      <c r="A62" s="4" t="s">
        <v>45</v>
      </c>
      <c r="B62" s="6">
        <v>18</v>
      </c>
      <c r="C62" s="6">
        <v>16</v>
      </c>
      <c r="D62" s="3">
        <f t="shared" si="1"/>
        <v>34</v>
      </c>
      <c r="E62" s="21">
        <f>(D62*100000)/24179</f>
        <v>140.6178915587907</v>
      </c>
    </row>
    <row r="63" spans="1:5" ht="15.75">
      <c r="A63" s="4" t="s">
        <v>46</v>
      </c>
      <c r="B63" s="6">
        <v>18</v>
      </c>
      <c r="C63" s="6">
        <v>10</v>
      </c>
      <c r="D63" s="3">
        <f t="shared" si="1"/>
        <v>28</v>
      </c>
      <c r="E63" s="21">
        <f>(D63*100000)/26636</f>
        <v>105.12088902237574</v>
      </c>
    </row>
    <row r="64" spans="1:5" ht="15.75">
      <c r="A64" s="4" t="s">
        <v>47</v>
      </c>
      <c r="B64" s="6">
        <v>24</v>
      </c>
      <c r="C64" s="6">
        <v>19</v>
      </c>
      <c r="D64" s="3">
        <f t="shared" si="1"/>
        <v>43</v>
      </c>
      <c r="E64" s="21">
        <f>(D64*100000)/20620</f>
        <v>208.53540252182347</v>
      </c>
    </row>
    <row r="65" spans="1:5" ht="15.75">
      <c r="A65" s="4" t="s">
        <v>48</v>
      </c>
      <c r="B65" s="6">
        <v>22</v>
      </c>
      <c r="C65" s="6">
        <v>23</v>
      </c>
      <c r="D65" s="3">
        <f t="shared" si="1"/>
        <v>45</v>
      </c>
      <c r="E65" s="21">
        <f>(D65*100000)/24987</f>
        <v>180.0936486973226</v>
      </c>
    </row>
    <row r="66" spans="1:5" ht="15.75">
      <c r="A66" s="4" t="s">
        <v>49</v>
      </c>
      <c r="B66" s="6">
        <v>16</v>
      </c>
      <c r="C66" s="6">
        <v>15</v>
      </c>
      <c r="D66" s="3">
        <f t="shared" si="1"/>
        <v>31</v>
      </c>
      <c r="E66" s="21">
        <f>(D66*100000)/19115</f>
        <v>162.17630133403085</v>
      </c>
    </row>
    <row r="67" spans="1:5" ht="15.75">
      <c r="A67" s="4" t="s">
        <v>50</v>
      </c>
      <c r="B67" s="6">
        <v>57</v>
      </c>
      <c r="C67" s="6">
        <v>49</v>
      </c>
      <c r="D67" s="3">
        <f t="shared" si="1"/>
        <v>106</v>
      </c>
      <c r="E67" s="21">
        <f>(D67*100000)/41411</f>
        <v>255.97063582140012</v>
      </c>
    </row>
    <row r="68" spans="1:5" ht="15.75">
      <c r="A68" s="4" t="s">
        <v>51</v>
      </c>
      <c r="B68" s="6">
        <v>22</v>
      </c>
      <c r="C68" s="6">
        <v>16</v>
      </c>
      <c r="D68" s="3">
        <f t="shared" si="1"/>
        <v>38</v>
      </c>
      <c r="E68" s="21">
        <f>(D68*100000)/24152</f>
        <v>157.3368665120901</v>
      </c>
    </row>
    <row r="69" spans="1:5" ht="15.75">
      <c r="A69" s="4" t="s">
        <v>70</v>
      </c>
      <c r="B69" s="6">
        <v>129</v>
      </c>
      <c r="C69" s="6">
        <v>75</v>
      </c>
      <c r="D69" s="3">
        <f t="shared" si="1"/>
        <v>204</v>
      </c>
      <c r="E69" s="21">
        <f>(D69*100000)/132053</f>
        <v>154.48342710881238</v>
      </c>
    </row>
    <row r="70" spans="1:5" ht="15.75">
      <c r="A70" s="4" t="s">
        <v>52</v>
      </c>
      <c r="B70" s="6">
        <v>182</v>
      </c>
      <c r="C70" s="6">
        <v>131</v>
      </c>
      <c r="D70" s="3">
        <f t="shared" si="1"/>
        <v>313</v>
      </c>
      <c r="E70" s="21">
        <f>(D70*100000)/71816</f>
        <v>435.83602539823994</v>
      </c>
    </row>
    <row r="71" spans="1:5" ht="15.75">
      <c r="A71" s="4" t="s">
        <v>71</v>
      </c>
      <c r="B71" s="6">
        <v>45</v>
      </c>
      <c r="C71" s="6">
        <v>53</v>
      </c>
      <c r="D71" s="3">
        <f t="shared" si="1"/>
        <v>98</v>
      </c>
      <c r="E71" s="21">
        <f>(D71*100000)/72663</f>
        <v>134.8691906472345</v>
      </c>
    </row>
    <row r="72" spans="1:5" ht="15.75">
      <c r="A72" s="4" t="s">
        <v>53</v>
      </c>
      <c r="B72" s="6">
        <v>6</v>
      </c>
      <c r="C72" s="6">
        <v>9</v>
      </c>
      <c r="D72" s="3">
        <f t="shared" si="1"/>
        <v>15</v>
      </c>
      <c r="E72" s="21">
        <f>(D72*100000)/17990</f>
        <v>83.37965536409116</v>
      </c>
    </row>
    <row r="73" spans="1:5" ht="15.75">
      <c r="A73" s="4" t="s">
        <v>54</v>
      </c>
      <c r="B73" s="6">
        <v>25</v>
      </c>
      <c r="C73" s="6">
        <v>32</v>
      </c>
      <c r="D73" s="3">
        <f t="shared" si="1"/>
        <v>57</v>
      </c>
      <c r="E73" s="21">
        <f>(D73*100000)/32176</f>
        <v>177.15067130780707</v>
      </c>
    </row>
    <row r="74" spans="1:5" ht="15.75">
      <c r="A74" s="4" t="s">
        <v>55</v>
      </c>
      <c r="B74" s="6">
        <v>18</v>
      </c>
      <c r="C74" s="6">
        <v>12</v>
      </c>
      <c r="D74" s="3">
        <f t="shared" si="1"/>
        <v>30</v>
      </c>
      <c r="E74" s="21">
        <f>(D74*100000)/29559</f>
        <v>101.49193139145439</v>
      </c>
    </row>
    <row r="75" spans="1:5" ht="15.75">
      <c r="A75" s="4" t="s">
        <v>56</v>
      </c>
      <c r="B75" s="6">
        <v>73</v>
      </c>
      <c r="C75" s="6">
        <v>64</v>
      </c>
      <c r="D75" s="3">
        <f t="shared" si="1"/>
        <v>137</v>
      </c>
      <c r="E75" s="21">
        <f>(D75*100000)/52834</f>
        <v>259.3027217322179</v>
      </c>
    </row>
    <row r="76" spans="1:5" ht="15.75">
      <c r="A76" s="4" t="s">
        <v>57</v>
      </c>
      <c r="B76" s="6">
        <v>4</v>
      </c>
      <c r="C76" s="6">
        <v>7</v>
      </c>
      <c r="D76" s="3">
        <f t="shared" si="1"/>
        <v>11</v>
      </c>
      <c r="E76" s="21">
        <f>(D76*100000)/21536</f>
        <v>51.077265973254086</v>
      </c>
    </row>
    <row r="77" spans="1:5" ht="15.75">
      <c r="A77" s="4" t="s">
        <v>72</v>
      </c>
      <c r="B77" s="10">
        <v>84</v>
      </c>
      <c r="C77" s="10">
        <v>63</v>
      </c>
      <c r="D77" s="3">
        <f t="shared" si="1"/>
        <v>147</v>
      </c>
      <c r="E77" s="23">
        <f>(D77*100000)/46318</f>
        <v>317.37121637376396</v>
      </c>
    </row>
    <row r="78" spans="1:5" ht="15.75">
      <c r="A78" s="22" t="s">
        <v>58</v>
      </c>
      <c r="B78" s="19">
        <f>B24+B25+B26+B27+B28+B29+B30+B31+B32+B33+B34+B35+B36+B37+B38+B39+B40+B41+B42+B43+B44+B45+B46+B47+B48+B49+B50+B51+B52+B53+B54+B55+B56+B57+B58+B59+B60+B61+B62+B63+B64+B65+B66+B67+B68+B69+B70+B71+B72+B73+B74+B75+B76+B77</f>
        <v>2909</v>
      </c>
      <c r="C78" s="19">
        <f>C24+C25+C26+C27+C28+C29+C30+C31+C32+C33+C34+C35+C36+C37+C38+C39+C40+C41+C42+C43+C44+C45+C46+C47+C48+C49+C50+C51+C52+C53+C54+C55+C56+C57+C58+C59+C60+C61+C62+C63+C64+C65+C66+C67+C68+C69+C70+C71+C72+C73+C74+C75+C76+C77</f>
        <v>2327</v>
      </c>
      <c r="D78" s="19">
        <f t="shared" si="1"/>
        <v>5236</v>
      </c>
      <c r="E78" s="35"/>
    </row>
    <row r="79" spans="1:5" ht="15.75">
      <c r="A79" s="11" t="s">
        <v>73</v>
      </c>
      <c r="B79" s="10">
        <v>31</v>
      </c>
      <c r="C79" s="10">
        <v>23</v>
      </c>
      <c r="D79" s="3">
        <f t="shared" si="1"/>
        <v>54</v>
      </c>
      <c r="E79" s="24">
        <f>(D79*100000)/16450</f>
        <v>328.2674772036474</v>
      </c>
    </row>
    <row r="80" spans="1:5" ht="15.75">
      <c r="A80" s="2" t="s">
        <v>60</v>
      </c>
      <c r="B80" s="3">
        <v>418</v>
      </c>
      <c r="C80" s="3">
        <v>159</v>
      </c>
      <c r="D80" s="3">
        <f t="shared" si="1"/>
        <v>577</v>
      </c>
      <c r="E80" s="35"/>
    </row>
    <row r="81" spans="1:5" ht="15.75">
      <c r="A81" s="4"/>
      <c r="B81" s="6"/>
      <c r="C81" s="6"/>
      <c r="D81" s="3"/>
      <c r="E81" s="12"/>
    </row>
    <row r="82" spans="1:5" ht="15.75">
      <c r="A82" s="13" t="s">
        <v>79</v>
      </c>
      <c r="B82" s="25">
        <f>B7+B23+B78+B79+B80+B81</f>
        <v>10673</v>
      </c>
      <c r="C82" s="25">
        <f>C7+C23+C78+C79+C80+C81</f>
        <v>6352</v>
      </c>
      <c r="D82" s="25">
        <f>B82+C82</f>
        <v>17025</v>
      </c>
      <c r="E82" s="20">
        <f>(D82*100000)/4069698</f>
        <v>418.3357094310192</v>
      </c>
    </row>
  </sheetData>
  <sheetProtection/>
  <mergeCells count="7">
    <mergeCell ref="A2:E2"/>
    <mergeCell ref="A3:E3"/>
    <mergeCell ref="A5:A6"/>
    <mergeCell ref="B5:B6"/>
    <mergeCell ref="C5:C6"/>
    <mergeCell ref="D5:D6"/>
    <mergeCell ref="E5:E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64" r:id="rId1"/>
  <headerFooter>
    <oddHeader>&amp;RПриложение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ГУЗ РЦПБ СПИД и ИЗ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Информ-анал. отдел</dc:title>
  <dc:subject/>
  <dc:creator>ИАО</dc:creator>
  <cp:keywords/>
  <dc:description/>
  <cp:lastModifiedBy>Даша</cp:lastModifiedBy>
  <cp:lastPrinted>2015-12-25T06:20:33Z</cp:lastPrinted>
  <dcterms:created xsi:type="dcterms:W3CDTF">2004-12-12T10:10:21Z</dcterms:created>
  <dcterms:modified xsi:type="dcterms:W3CDTF">2015-12-28T10:35:04Z</dcterms:modified>
  <cp:category/>
  <cp:version/>
  <cp:contentType/>
  <cp:contentStatus/>
</cp:coreProperties>
</file>